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65" windowWidth="15120" windowHeight="7950" tabRatio="719"/>
  </bookViews>
  <sheets>
    <sheet name="Сводная бюджетная роспись" sheetId="10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23" i="10" l="1"/>
  <c r="D41" i="10"/>
  <c r="D82" i="10" l="1"/>
  <c r="D80" i="10"/>
  <c r="D72" i="10"/>
  <c r="D70" i="10"/>
  <c r="D71" i="10"/>
  <c r="D61" i="10"/>
  <c r="D45" i="10"/>
  <c r="D87" i="10" l="1"/>
  <c r="D85" i="10"/>
  <c r="D84" i="10"/>
  <c r="D81" i="10"/>
  <c r="D74" i="10"/>
  <c r="D69" i="10"/>
  <c r="D48" i="10"/>
  <c r="D32" i="10"/>
  <c r="D31" i="10"/>
  <c r="D28" i="10"/>
  <c r="D27" i="10"/>
  <c r="D26" i="10"/>
  <c r="D20" i="10"/>
  <c r="D13" i="10"/>
  <c r="D12" i="10"/>
  <c r="D14" i="10"/>
  <c r="D75" i="10" l="1"/>
  <c r="D22" i="10" l="1"/>
  <c r="D55" i="10" l="1"/>
  <c r="D59" i="10" l="1"/>
  <c r="D11" i="10"/>
  <c r="F98" i="10"/>
  <c r="D97" i="10"/>
  <c r="D95" i="10"/>
  <c r="D83" i="10"/>
  <c r="D79" i="10" s="1"/>
  <c r="E74" i="10"/>
  <c r="F69" i="10"/>
  <c r="E69" i="10"/>
  <c r="F54" i="10"/>
  <c r="E54" i="10"/>
  <c r="E32" i="10"/>
  <c r="F93" i="10" l="1"/>
  <c r="E93" i="10"/>
  <c r="F81" i="10"/>
  <c r="F79" i="10" s="1"/>
  <c r="E81" i="10"/>
  <c r="E79" i="10" s="1"/>
  <c r="D40" i="10"/>
  <c r="E40" i="10"/>
  <c r="F20" i="10"/>
  <c r="E20" i="10"/>
  <c r="F39" i="10"/>
  <c r="F38" i="10" s="1"/>
  <c r="E38" i="10"/>
  <c r="D38" i="10"/>
  <c r="F13" i="10"/>
  <c r="F11" i="10" s="1"/>
  <c r="E13" i="10"/>
  <c r="E11" i="10" s="1"/>
  <c r="D50" i="10" l="1"/>
  <c r="D110" i="10" l="1"/>
  <c r="D100" i="10"/>
  <c r="F100" i="10"/>
  <c r="E100" i="10"/>
  <c r="F92" i="10"/>
  <c r="F91" i="10" s="1"/>
  <c r="E92" i="10"/>
  <c r="E91" i="10" s="1"/>
  <c r="D91" i="10"/>
  <c r="F89" i="10"/>
  <c r="E89" i="10"/>
  <c r="D89" i="10"/>
  <c r="F78" i="10"/>
  <c r="E78" i="10"/>
  <c r="D78" i="10"/>
  <c r="D66" i="10" s="1"/>
  <c r="D65" i="10"/>
  <c r="D64" i="10" s="1"/>
  <c r="F64" i="10"/>
  <c r="E64" i="10"/>
  <c r="F62" i="10"/>
  <c r="E62" i="10"/>
  <c r="D62" i="10"/>
  <c r="F59" i="10"/>
  <c r="E59" i="10"/>
  <c r="F55" i="10"/>
  <c r="E55" i="10"/>
  <c r="F53" i="10"/>
  <c r="E53" i="10"/>
  <c r="F51" i="10"/>
  <c r="E51" i="10"/>
  <c r="D51" i="10"/>
  <c r="F50" i="10"/>
  <c r="E50" i="10"/>
  <c r="F43" i="10"/>
  <c r="F42" i="10" s="1"/>
  <c r="E43" i="10"/>
  <c r="E42" i="10" s="1"/>
  <c r="D42" i="10"/>
  <c r="F41" i="10"/>
  <c r="F40" i="10" s="1"/>
  <c r="F37" i="10"/>
  <c r="F36" i="10"/>
  <c r="F35" i="10"/>
  <c r="F34" i="10"/>
  <c r="F33" i="10"/>
  <c r="D93" i="10" l="1"/>
  <c r="F66" i="10"/>
  <c r="D18" i="10"/>
  <c r="E66" i="10"/>
  <c r="E44" i="10"/>
  <c r="F49" i="10"/>
  <c r="E18" i="10"/>
  <c r="D56" i="10"/>
  <c r="F56" i="10"/>
  <c r="E49" i="10"/>
  <c r="D49" i="10"/>
  <c r="F18" i="10"/>
  <c r="D44" i="10"/>
  <c r="F44" i="10"/>
  <c r="E56" i="10"/>
  <c r="D102" i="10" l="1"/>
  <c r="F102" i="10"/>
  <c r="E102" i="10"/>
</calcChain>
</file>

<file path=xl/sharedStrings.xml><?xml version="1.0" encoding="utf-8"?>
<sst xmlns="http://schemas.openxmlformats.org/spreadsheetml/2006/main" count="265" uniqueCount="114">
  <si>
    <t>91 1 00 00190</t>
  </si>
  <si>
    <t>91 0 00 90040</t>
  </si>
  <si>
    <t>91 0 00 90050</t>
  </si>
  <si>
    <t>91 0 00 90080</t>
  </si>
  <si>
    <t>91 0 00 90090</t>
  </si>
  <si>
    <t>91 0 00 51180</t>
  </si>
  <si>
    <t>04 0 01 23010</t>
  </si>
  <si>
    <t>04 0 02 23010</t>
  </si>
  <si>
    <t>04 0 03 23010</t>
  </si>
  <si>
    <t>04 0 06 23010</t>
  </si>
  <si>
    <t>04 0 07 23010</t>
  </si>
  <si>
    <t>01 0 01 24010</t>
  </si>
  <si>
    <t>02 0 01 41200</t>
  </si>
  <si>
    <t>07 0 01 01590</t>
  </si>
  <si>
    <t>95 0 00 81050</t>
  </si>
  <si>
    <t>95 0 00 25540</t>
  </si>
  <si>
    <t>08 0 01 20600</t>
  </si>
  <si>
    <t>52 6 00 00000</t>
  </si>
  <si>
    <t>Итого:</t>
  </si>
  <si>
    <t>ИТОГО:</t>
  </si>
  <si>
    <t>Раздел, подраздел</t>
  </si>
  <si>
    <t>0104</t>
  </si>
  <si>
    <t>0503</t>
  </si>
  <si>
    <t>1101</t>
  </si>
  <si>
    <t>0102</t>
  </si>
  <si>
    <t>0203</t>
  </si>
  <si>
    <t>0310</t>
  </si>
  <si>
    <t>0401</t>
  </si>
  <si>
    <t>0409</t>
  </si>
  <si>
    <t>0412</t>
  </si>
  <si>
    <t>0801</t>
  </si>
  <si>
    <t>1001</t>
  </si>
  <si>
    <t>1003</t>
  </si>
  <si>
    <t>1403</t>
  </si>
  <si>
    <t>540</t>
  </si>
  <si>
    <t>312</t>
  </si>
  <si>
    <t>321</t>
  </si>
  <si>
    <t>521</t>
  </si>
  <si>
    <t>244</t>
  </si>
  <si>
    <t xml:space="preserve">СВОДНАЯ БЮДЖЕТНАЯ РОСПИСЬ  </t>
  </si>
  <si>
    <t>121</t>
  </si>
  <si>
    <t>129</t>
  </si>
  <si>
    <t>851</t>
  </si>
  <si>
    <t>852</t>
  </si>
  <si>
    <t>853</t>
  </si>
  <si>
    <t>242</t>
  </si>
  <si>
    <t>04 0 05 23010</t>
  </si>
  <si>
    <t>91 0 00 90130</t>
  </si>
  <si>
    <t>ЦСР</t>
  </si>
  <si>
    <t>ВР</t>
  </si>
  <si>
    <t>на 2022 год</t>
  </si>
  <si>
    <t>Примечание</t>
  </si>
  <si>
    <t>Итого по 0102</t>
  </si>
  <si>
    <t>Итого по 0104</t>
  </si>
  <si>
    <t>Итого по 0203</t>
  </si>
  <si>
    <t>Итого по 0310</t>
  </si>
  <si>
    <t>Итого по 0401</t>
  </si>
  <si>
    <t>Итого по 0409</t>
  </si>
  <si>
    <t>Итого по 0412</t>
  </si>
  <si>
    <t>Итого по 0503</t>
  </si>
  <si>
    <t>Итого по 0801</t>
  </si>
  <si>
    <t>Итого по 1001</t>
  </si>
  <si>
    <t>Итого по 1003</t>
  </si>
  <si>
    <t>Итого по 1101</t>
  </si>
  <si>
    <t>Итого по 1403</t>
  </si>
  <si>
    <t>Код по КИВФ</t>
  </si>
  <si>
    <t>Сумма, руб</t>
  </si>
  <si>
    <t>-</t>
  </si>
  <si>
    <t>Итого по 0502</t>
  </si>
  <si>
    <t>0502</t>
  </si>
  <si>
    <t>247</t>
  </si>
  <si>
    <t>Итого по 0107</t>
  </si>
  <si>
    <t>0107</t>
  </si>
  <si>
    <t>97 0 00 22000</t>
  </si>
  <si>
    <t>880</t>
  </si>
  <si>
    <t>10 0 01 26000</t>
  </si>
  <si>
    <t>10 0 02 26000</t>
  </si>
  <si>
    <t>10 0 03 26000</t>
  </si>
  <si>
    <t>10 0 03 S1090</t>
  </si>
  <si>
    <t>10 0 04 26000</t>
  </si>
  <si>
    <t>10 0 05 26000</t>
  </si>
  <si>
    <t>10 0 07 26000</t>
  </si>
  <si>
    <t>на 2023 год</t>
  </si>
  <si>
    <t>814 01 05 0201 10 0000 610</t>
  </si>
  <si>
    <t>99 0 00 20520</t>
  </si>
  <si>
    <t>111</t>
  </si>
  <si>
    <t>119</t>
  </si>
  <si>
    <t>Итого по 0113</t>
  </si>
  <si>
    <t>0113</t>
  </si>
  <si>
    <t>91 0 00 20520</t>
  </si>
  <si>
    <t>91 1 00 70030</t>
  </si>
  <si>
    <t>07 0 01 70030</t>
  </si>
  <si>
    <t>08 0 01 70030</t>
  </si>
  <si>
    <t>НЕЛАЗСКОГО СЕЛЬСКОГО ПОСЕЛЕНИЯ НА 2022 ГОД И ПЛАНОВЫЙ ПЕРИОД 2023 И 2024 ГОДОВ</t>
  </si>
  <si>
    <t>на 2024 год</t>
  </si>
  <si>
    <t>Итого по 0106</t>
  </si>
  <si>
    <t>0106</t>
  </si>
  <si>
    <t>11 0 01 70030</t>
  </si>
  <si>
    <t>11 0 01 00190</t>
  </si>
  <si>
    <t>11 0 01 72311</t>
  </si>
  <si>
    <t>11 0 02 20240</t>
  </si>
  <si>
    <t>11 0 03 20210</t>
  </si>
  <si>
    <t>11 0 04 00190</t>
  </si>
  <si>
    <t>на 202 год</t>
  </si>
  <si>
    <t>1. Роспись расходов бюджета Нелазского сельского поселения на 2022 год и плановый период 2023 и 2024 годов</t>
  </si>
  <si>
    <t>94 0 00 90070</t>
  </si>
  <si>
    <t>02 0 01 90120</t>
  </si>
  <si>
    <t>10 0 03 S2270</t>
  </si>
  <si>
    <t>10 0 07 S2270</t>
  </si>
  <si>
    <t>10 0 06 S1400</t>
  </si>
  <si>
    <t>96 0 00 20560</t>
  </si>
  <si>
    <t>09 0 01 90061</t>
  </si>
  <si>
    <t>2. Роспись источников внутреннего финансирования дефицита бюджета Нелазского сельского поселения на 2022 год и плановый период 2023 и 2024 годов</t>
  </si>
  <si>
    <t>Утверждена постановлением Администрации Нелазского сельского поселения   от 28.10.2022 №  128  (приложение)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</si>
</sst>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/>
    <xf numFmtId="49" fontId="3" fillId="0" borderId="0" xfId="0" applyNumberFormat="1" applyFont="1" applyBorder="1"/>
    <xf numFmtId="4" fontId="3" fillId="0" borderId="0" xfId="0" applyNumberFormat="1" applyFont="1" applyBorder="1"/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/>
    </xf>
    <xf numFmtId="4" fontId="4" fillId="0" borderId="1" xfId="0" applyNumberFormat="1" applyFont="1" applyBorder="1"/>
    <xf numFmtId="4" fontId="4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0;&#1086;&#1088;&#1088;\&#1056;&#1040;&#1057;&#1063;&#1045;&#1058;%20&#1056;&#1077;&#1096;&#1077;&#1085;&#1080;&#1077;%20&#1085;&#1072;%2002.10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и"/>
      <sheetName val="Пр-е №1"/>
      <sheetName val="Пр-е №2"/>
      <sheetName val="Пр-е №3"/>
      <sheetName val="Пр-е № 5"/>
      <sheetName val="Пр-е № 6"/>
      <sheetName val="Пр-е № 7"/>
      <sheetName val="Пр-е № 8"/>
      <sheetName val="Уве-е б-х об-в"/>
      <sheetName val="Проверочная таблица"/>
      <sheetName val="ИНСТРУКЦИЯ"/>
      <sheetName val="Сводная бюджетная роспис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H3">
            <v>800000</v>
          </cell>
        </row>
        <row r="19">
          <cell r="R19">
            <v>0</v>
          </cell>
        </row>
        <row r="20">
          <cell r="R20">
            <v>0</v>
          </cell>
        </row>
        <row r="21">
          <cell r="R21">
            <v>0</v>
          </cell>
        </row>
        <row r="22">
          <cell r="R22">
            <v>0</v>
          </cell>
        </row>
        <row r="23">
          <cell r="R23">
            <v>0</v>
          </cell>
        </row>
        <row r="24">
          <cell r="R24">
            <v>0</v>
          </cell>
        </row>
        <row r="31">
          <cell r="R31">
            <v>0</v>
          </cell>
        </row>
        <row r="48">
          <cell r="Q48">
            <v>0</v>
          </cell>
        </row>
        <row r="49">
          <cell r="O49">
            <v>0</v>
          </cell>
          <cell r="R49">
            <v>0</v>
          </cell>
        </row>
        <row r="57">
          <cell r="G57">
            <v>5000</v>
          </cell>
          <cell r="M57">
            <v>0</v>
          </cell>
          <cell r="P57">
            <v>0</v>
          </cell>
        </row>
        <row r="58">
          <cell r="H58">
            <v>0</v>
          </cell>
          <cell r="M58">
            <v>0</v>
          </cell>
          <cell r="P58">
            <v>0</v>
          </cell>
        </row>
        <row r="61">
          <cell r="M61">
            <v>0</v>
          </cell>
          <cell r="P61">
            <v>0</v>
          </cell>
        </row>
        <row r="64">
          <cell r="N64">
            <v>9000</v>
          </cell>
          <cell r="Q64">
            <v>9000</v>
          </cell>
        </row>
        <row r="74">
          <cell r="G74">
            <v>0</v>
          </cell>
        </row>
        <row r="102">
          <cell r="G102">
            <v>20000</v>
          </cell>
          <cell r="N102">
            <v>20000</v>
          </cell>
          <cell r="Q102">
            <v>20000</v>
          </cell>
        </row>
        <row r="120">
          <cell r="N120">
            <v>42000</v>
          </cell>
          <cell r="Q120">
            <v>42000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1"/>
  <sheetViews>
    <sheetView tabSelected="1" workbookViewId="0">
      <selection activeCell="J21" sqref="J21"/>
    </sheetView>
  </sheetViews>
  <sheetFormatPr defaultRowHeight="15" x14ac:dyDescent="0.25"/>
  <cols>
    <col min="1" max="1" width="10.85546875" style="1" customWidth="1"/>
    <col min="2" max="2" width="14.7109375" style="1" customWidth="1"/>
    <col min="3" max="3" width="7.5703125" style="1" customWidth="1"/>
    <col min="4" max="6" width="16.7109375" style="1" customWidth="1"/>
    <col min="7" max="7" width="17.5703125" style="1" customWidth="1"/>
    <col min="8" max="8" width="15.5703125" style="1" customWidth="1"/>
    <col min="9" max="9" width="21.7109375" style="2" customWidth="1"/>
    <col min="10" max="16384" width="9.140625" style="1"/>
  </cols>
  <sheetData>
    <row r="1" spans="1:7" ht="48" customHeight="1" x14ac:dyDescent="0.25">
      <c r="A1" s="5"/>
      <c r="B1" s="2"/>
      <c r="C1" s="2"/>
      <c r="D1" s="2"/>
      <c r="E1" s="34" t="s">
        <v>113</v>
      </c>
      <c r="F1" s="35"/>
      <c r="G1" s="35"/>
    </row>
    <row r="2" spans="1:7" x14ac:dyDescent="0.25">
      <c r="A2" s="2"/>
      <c r="B2" s="2"/>
      <c r="C2" s="2"/>
      <c r="D2" s="2"/>
      <c r="E2" s="2"/>
      <c r="F2" s="2"/>
    </row>
    <row r="3" spans="1:7" ht="27.75" customHeight="1" x14ac:dyDescent="0.25">
      <c r="A3" s="2"/>
      <c r="B3" s="2"/>
      <c r="C3" s="2"/>
      <c r="D3" s="2"/>
      <c r="E3" s="2"/>
      <c r="F3" s="2"/>
    </row>
    <row r="4" spans="1:7" ht="35.25" customHeight="1" x14ac:dyDescent="0.25">
      <c r="A4" s="5"/>
      <c r="B4" s="36" t="s">
        <v>39</v>
      </c>
      <c r="C4" s="36"/>
      <c r="D4" s="36"/>
      <c r="E4" s="36"/>
      <c r="F4" s="36"/>
      <c r="G4" s="3"/>
    </row>
    <row r="5" spans="1:7" ht="18.75" customHeight="1" x14ac:dyDescent="0.25">
      <c r="A5" s="5"/>
      <c r="B5" s="36" t="s">
        <v>93</v>
      </c>
      <c r="C5" s="36"/>
      <c r="D5" s="36"/>
      <c r="E5" s="36"/>
      <c r="F5" s="36"/>
      <c r="G5" s="3"/>
    </row>
    <row r="6" spans="1:7" ht="15" customHeight="1" x14ac:dyDescent="0.25">
      <c r="A6" s="2"/>
      <c r="B6" s="2"/>
      <c r="C6" s="2"/>
      <c r="D6" s="2"/>
      <c r="E6" s="2"/>
      <c r="F6" s="2"/>
    </row>
    <row r="7" spans="1:7" ht="15" customHeight="1" x14ac:dyDescent="0.25">
      <c r="A7" s="37" t="s">
        <v>104</v>
      </c>
      <c r="B7" s="37"/>
      <c r="C7" s="37"/>
      <c r="D7" s="38"/>
      <c r="E7" s="38"/>
      <c r="F7" s="38"/>
      <c r="G7" s="38"/>
    </row>
    <row r="8" spans="1:7" ht="15" customHeight="1" x14ac:dyDescent="0.25">
      <c r="A8" s="6"/>
      <c r="B8" s="6"/>
      <c r="C8" s="6"/>
      <c r="D8" s="6"/>
      <c r="E8" s="6"/>
      <c r="F8" s="6"/>
    </row>
    <row r="9" spans="1:7" ht="15" customHeight="1" x14ac:dyDescent="0.25">
      <c r="A9" s="39" t="s">
        <v>20</v>
      </c>
      <c r="B9" s="39" t="s">
        <v>48</v>
      </c>
      <c r="C9" s="39" t="s">
        <v>49</v>
      </c>
      <c r="D9" s="40"/>
      <c r="E9" s="40"/>
      <c r="F9" s="40"/>
      <c r="G9" s="41" t="s">
        <v>51</v>
      </c>
    </row>
    <row r="10" spans="1:7" ht="15" customHeight="1" x14ac:dyDescent="0.25">
      <c r="A10" s="40"/>
      <c r="B10" s="40"/>
      <c r="C10" s="40"/>
      <c r="D10" s="30" t="s">
        <v>50</v>
      </c>
      <c r="E10" s="30" t="s">
        <v>82</v>
      </c>
      <c r="F10" s="30" t="s">
        <v>94</v>
      </c>
      <c r="G10" s="42"/>
    </row>
    <row r="11" spans="1:7" ht="15" customHeight="1" x14ac:dyDescent="0.25">
      <c r="A11" s="31" t="s">
        <v>52</v>
      </c>
      <c r="B11" s="32"/>
      <c r="C11" s="33"/>
      <c r="D11" s="17">
        <f>SUM(D13:D17)+D12</f>
        <v>1082290.0000000002</v>
      </c>
      <c r="E11" s="17">
        <f>SUM(E12:E17)</f>
        <v>1082400</v>
      </c>
      <c r="F11" s="17">
        <f>SUM(F12:F17)</f>
        <v>1082400</v>
      </c>
      <c r="G11" s="24"/>
    </row>
    <row r="12" spans="1:7" x14ac:dyDescent="0.25">
      <c r="A12" s="12" t="s">
        <v>24</v>
      </c>
      <c r="B12" s="12" t="s">
        <v>90</v>
      </c>
      <c r="C12" s="12" t="s">
        <v>40</v>
      </c>
      <c r="D12" s="16">
        <f>20000+3969.6</f>
        <v>23969.599999999999</v>
      </c>
      <c r="E12" s="16">
        <v>80000</v>
      </c>
      <c r="F12" s="16">
        <v>80000</v>
      </c>
      <c r="G12" s="16"/>
    </row>
    <row r="13" spans="1:7" x14ac:dyDescent="0.25">
      <c r="A13" s="12" t="s">
        <v>24</v>
      </c>
      <c r="B13" s="12" t="s">
        <v>0</v>
      </c>
      <c r="C13" s="12" t="s">
        <v>40</v>
      </c>
      <c r="D13" s="16">
        <f>802152+10000-23810.3</f>
        <v>788341.7</v>
      </c>
      <c r="E13" s="16">
        <f>742262+10000</f>
        <v>752262</v>
      </c>
      <c r="F13" s="16">
        <f>742262+10000</f>
        <v>752262</v>
      </c>
      <c r="G13" s="16"/>
    </row>
    <row r="14" spans="1:7" ht="15" customHeight="1" x14ac:dyDescent="0.25">
      <c r="A14" s="12" t="s">
        <v>24</v>
      </c>
      <c r="B14" s="12" t="s">
        <v>90</v>
      </c>
      <c r="C14" s="12" t="s">
        <v>41</v>
      </c>
      <c r="D14" s="16">
        <f>10000-3969.6</f>
        <v>6030.4</v>
      </c>
      <c r="E14" s="16">
        <v>10000</v>
      </c>
      <c r="F14" s="16">
        <v>10000</v>
      </c>
      <c r="G14" s="16"/>
    </row>
    <row r="15" spans="1:7" ht="15" customHeight="1" x14ac:dyDescent="0.25">
      <c r="A15" s="12" t="s">
        <v>24</v>
      </c>
      <c r="B15" s="12" t="s">
        <v>0</v>
      </c>
      <c r="C15" s="12" t="s">
        <v>41</v>
      </c>
      <c r="D15" s="16">
        <v>240138</v>
      </c>
      <c r="E15" s="16">
        <v>240138</v>
      </c>
      <c r="F15" s="16">
        <v>240138</v>
      </c>
      <c r="G15" s="16"/>
    </row>
    <row r="16" spans="1:7" ht="15" customHeight="1" x14ac:dyDescent="0.25">
      <c r="A16" s="12" t="s">
        <v>24</v>
      </c>
      <c r="B16" s="12" t="s">
        <v>0</v>
      </c>
      <c r="C16" s="12" t="s">
        <v>38</v>
      </c>
      <c r="D16" s="16">
        <v>20000</v>
      </c>
      <c r="E16" s="16">
        <v>0</v>
      </c>
      <c r="F16" s="16">
        <v>0</v>
      </c>
      <c r="G16" s="16"/>
    </row>
    <row r="17" spans="1:7" ht="15" customHeight="1" x14ac:dyDescent="0.25">
      <c r="A17" s="12" t="s">
        <v>24</v>
      </c>
      <c r="B17" s="12" t="s">
        <v>0</v>
      </c>
      <c r="C17" s="12" t="s">
        <v>36</v>
      </c>
      <c r="D17" s="16">
        <v>3810.3</v>
      </c>
      <c r="E17" s="16">
        <v>0</v>
      </c>
      <c r="F17" s="16">
        <v>0</v>
      </c>
      <c r="G17" s="16"/>
    </row>
    <row r="18" spans="1:7" ht="15" customHeight="1" x14ac:dyDescent="0.25">
      <c r="A18" s="31" t="s">
        <v>53</v>
      </c>
      <c r="B18" s="32"/>
      <c r="C18" s="33"/>
      <c r="D18" s="17">
        <f>SUM(D19:D37)</f>
        <v>8438643.9199999999</v>
      </c>
      <c r="E18" s="17">
        <f>SUM(E19:E37)</f>
        <v>9032587</v>
      </c>
      <c r="F18" s="17">
        <f>SUM(F19:F37)</f>
        <v>9032587</v>
      </c>
      <c r="G18" s="16"/>
    </row>
    <row r="19" spans="1:7" x14ac:dyDescent="0.25">
      <c r="A19" s="12" t="s">
        <v>21</v>
      </c>
      <c r="B19" s="12" t="s">
        <v>97</v>
      </c>
      <c r="C19" s="12" t="s">
        <v>40</v>
      </c>
      <c r="D19" s="16">
        <v>260000</v>
      </c>
      <c r="E19" s="16">
        <v>260000</v>
      </c>
      <c r="F19" s="16">
        <v>260000</v>
      </c>
      <c r="G19" s="16"/>
    </row>
    <row r="20" spans="1:7" x14ac:dyDescent="0.25">
      <c r="A20" s="12" t="s">
        <v>21</v>
      </c>
      <c r="B20" s="12" t="s">
        <v>98</v>
      </c>
      <c r="C20" s="12" t="s">
        <v>40</v>
      </c>
      <c r="D20" s="16">
        <f>5298560+40000-1750000+1345274-350000-300000</f>
        <v>4283834</v>
      </c>
      <c r="E20" s="16">
        <f t="shared" ref="E20:F20" si="0">5298560+40000</f>
        <v>5338560</v>
      </c>
      <c r="F20" s="16">
        <f t="shared" si="0"/>
        <v>5338560</v>
      </c>
      <c r="G20" s="16"/>
    </row>
    <row r="21" spans="1:7" x14ac:dyDescent="0.25">
      <c r="A21" s="12" t="s">
        <v>21</v>
      </c>
      <c r="B21" s="12" t="s">
        <v>97</v>
      </c>
      <c r="C21" s="12" t="s">
        <v>41</v>
      </c>
      <c r="D21" s="16">
        <v>80000</v>
      </c>
      <c r="E21" s="16">
        <v>80000</v>
      </c>
      <c r="F21" s="16">
        <v>80000</v>
      </c>
      <c r="G21" s="16"/>
    </row>
    <row r="22" spans="1:7" x14ac:dyDescent="0.25">
      <c r="A22" s="12" t="s">
        <v>21</v>
      </c>
      <c r="B22" s="12" t="s">
        <v>98</v>
      </c>
      <c r="C22" s="12" t="s">
        <v>41</v>
      </c>
      <c r="D22" s="16">
        <f>1609527-400000-50000</f>
        <v>1159527</v>
      </c>
      <c r="E22" s="16">
        <v>1609527</v>
      </c>
      <c r="F22" s="16">
        <v>1609527</v>
      </c>
      <c r="G22" s="16"/>
    </row>
    <row r="23" spans="1:7" x14ac:dyDescent="0.25">
      <c r="A23" s="12" t="s">
        <v>21</v>
      </c>
      <c r="B23" s="12" t="s">
        <v>98</v>
      </c>
      <c r="C23" s="12" t="s">
        <v>38</v>
      </c>
      <c r="D23" s="16">
        <f>390100-20000-60000+76000+58186</f>
        <v>444286</v>
      </c>
      <c r="E23" s="16">
        <v>390100</v>
      </c>
      <c r="F23" s="16">
        <v>390100</v>
      </c>
      <c r="G23" s="15"/>
    </row>
    <row r="24" spans="1:7" x14ac:dyDescent="0.25">
      <c r="A24" s="12" t="s">
        <v>21</v>
      </c>
      <c r="B24" s="12" t="s">
        <v>98</v>
      </c>
      <c r="C24" s="12" t="s">
        <v>70</v>
      </c>
      <c r="D24" s="16">
        <v>560000</v>
      </c>
      <c r="E24" s="16">
        <v>560000</v>
      </c>
      <c r="F24" s="16">
        <v>560000</v>
      </c>
      <c r="G24" s="15"/>
    </row>
    <row r="25" spans="1:7" x14ac:dyDescent="0.25">
      <c r="A25" s="12" t="s">
        <v>21</v>
      </c>
      <c r="B25" s="12" t="s">
        <v>99</v>
      </c>
      <c r="C25" s="12" t="s">
        <v>38</v>
      </c>
      <c r="D25" s="16">
        <v>2000</v>
      </c>
      <c r="E25" s="16">
        <v>2000</v>
      </c>
      <c r="F25" s="16">
        <v>2000</v>
      </c>
      <c r="G25" s="15"/>
    </row>
    <row r="26" spans="1:7" x14ac:dyDescent="0.25">
      <c r="A26" s="12" t="s">
        <v>21</v>
      </c>
      <c r="B26" s="12" t="s">
        <v>98</v>
      </c>
      <c r="C26" s="12" t="s">
        <v>42</v>
      </c>
      <c r="D26" s="16">
        <f>340000+65000</f>
        <v>405000</v>
      </c>
      <c r="E26" s="16">
        <v>340000</v>
      </c>
      <c r="F26" s="16">
        <v>340000</v>
      </c>
      <c r="G26" s="15"/>
    </row>
    <row r="27" spans="1:7" x14ac:dyDescent="0.25">
      <c r="A27" s="12" t="s">
        <v>21</v>
      </c>
      <c r="B27" s="12" t="s">
        <v>98</v>
      </c>
      <c r="C27" s="12" t="s">
        <v>43</v>
      </c>
      <c r="D27" s="16">
        <f>5000+5000</f>
        <v>10000</v>
      </c>
      <c r="E27" s="16">
        <v>5000</v>
      </c>
      <c r="F27" s="16">
        <v>5000</v>
      </c>
      <c r="G27" s="15"/>
    </row>
    <row r="28" spans="1:7" x14ac:dyDescent="0.25">
      <c r="A28" s="12" t="s">
        <v>21</v>
      </c>
      <c r="B28" s="12" t="s">
        <v>98</v>
      </c>
      <c r="C28" s="12" t="s">
        <v>44</v>
      </c>
      <c r="D28" s="16">
        <f>15000-5000-5000+6000+5000</f>
        <v>16000</v>
      </c>
      <c r="E28" s="16">
        <v>15000</v>
      </c>
      <c r="F28" s="16">
        <v>15000</v>
      </c>
      <c r="G28" s="15"/>
    </row>
    <row r="29" spans="1:7" x14ac:dyDescent="0.25">
      <c r="A29" s="12" t="s">
        <v>21</v>
      </c>
      <c r="B29" s="12" t="s">
        <v>100</v>
      </c>
      <c r="C29" s="12" t="s">
        <v>38</v>
      </c>
      <c r="D29" s="16">
        <v>5000</v>
      </c>
      <c r="E29" s="16">
        <v>5000</v>
      </c>
      <c r="F29" s="16">
        <v>5000</v>
      </c>
      <c r="G29" s="15"/>
    </row>
    <row r="30" spans="1:7" x14ac:dyDescent="0.25">
      <c r="A30" s="12" t="s">
        <v>21</v>
      </c>
      <c r="B30" s="12" t="s">
        <v>101</v>
      </c>
      <c r="C30" s="12" t="s">
        <v>38</v>
      </c>
      <c r="D30" s="16">
        <v>88000</v>
      </c>
      <c r="E30" s="16">
        <v>88000</v>
      </c>
      <c r="F30" s="16">
        <v>88000</v>
      </c>
      <c r="G30" s="15"/>
    </row>
    <row r="31" spans="1:7" x14ac:dyDescent="0.25">
      <c r="A31" s="12" t="s">
        <v>21</v>
      </c>
      <c r="B31" s="12" t="s">
        <v>102</v>
      </c>
      <c r="C31" s="12" t="s">
        <v>38</v>
      </c>
      <c r="D31" s="16">
        <f>105000-46000-29000</f>
        <v>30000</v>
      </c>
      <c r="E31" s="16">
        <v>105000</v>
      </c>
      <c r="F31" s="16">
        <v>105000</v>
      </c>
      <c r="G31" s="15"/>
    </row>
    <row r="32" spans="1:7" x14ac:dyDescent="0.25">
      <c r="A32" s="12" t="s">
        <v>21</v>
      </c>
      <c r="B32" s="12" t="s">
        <v>102</v>
      </c>
      <c r="C32" s="12" t="s">
        <v>45</v>
      </c>
      <c r="D32" s="16">
        <f>384400+14859.22+50000+29000</f>
        <v>478259.22</v>
      </c>
      <c r="E32" s="16">
        <f>384400-150000</f>
        <v>234400</v>
      </c>
      <c r="F32" s="16">
        <v>234400</v>
      </c>
      <c r="G32" s="15"/>
    </row>
    <row r="33" spans="1:7" x14ac:dyDescent="0.25">
      <c r="A33" s="12" t="s">
        <v>21</v>
      </c>
      <c r="B33" s="12" t="s">
        <v>1</v>
      </c>
      <c r="C33" s="12" t="s">
        <v>34</v>
      </c>
      <c r="D33" s="16">
        <v>4808.1000000000004</v>
      </c>
      <c r="E33" s="16">
        <v>0</v>
      </c>
      <c r="F33" s="16">
        <f>'[1]Проверочная таблица'!R19</f>
        <v>0</v>
      </c>
      <c r="G33" s="15"/>
    </row>
    <row r="34" spans="1:7" x14ac:dyDescent="0.25">
      <c r="A34" s="12" t="s">
        <v>21</v>
      </c>
      <c r="B34" s="12" t="s">
        <v>2</v>
      </c>
      <c r="C34" s="12" t="s">
        <v>34</v>
      </c>
      <c r="D34" s="16">
        <v>22000</v>
      </c>
      <c r="E34" s="16">
        <v>0</v>
      </c>
      <c r="F34" s="16">
        <f>'[1]Проверочная таблица'!R20</f>
        <v>0</v>
      </c>
      <c r="G34" s="15"/>
    </row>
    <row r="35" spans="1:7" x14ac:dyDescent="0.25">
      <c r="A35" s="12" t="s">
        <v>21</v>
      </c>
      <c r="B35" s="12" t="s">
        <v>3</v>
      </c>
      <c r="C35" s="12" t="s">
        <v>34</v>
      </c>
      <c r="D35" s="16">
        <v>72879</v>
      </c>
      <c r="E35" s="16">
        <v>0</v>
      </c>
      <c r="F35" s="16">
        <f>'[1]Проверочная таблица'!R21</f>
        <v>0</v>
      </c>
      <c r="G35" s="15"/>
    </row>
    <row r="36" spans="1:7" x14ac:dyDescent="0.25">
      <c r="A36" s="12" t="s">
        <v>21</v>
      </c>
      <c r="B36" s="12" t="s">
        <v>4</v>
      </c>
      <c r="C36" s="12" t="s">
        <v>34</v>
      </c>
      <c r="D36" s="14">
        <v>86460</v>
      </c>
      <c r="E36" s="14">
        <v>0</v>
      </c>
      <c r="F36" s="16">
        <f>'[1]Проверочная таблица'!R22</f>
        <v>0</v>
      </c>
      <c r="G36" s="15"/>
    </row>
    <row r="37" spans="1:7" x14ac:dyDescent="0.25">
      <c r="A37" s="12" t="s">
        <v>21</v>
      </c>
      <c r="B37" s="12" t="s">
        <v>47</v>
      </c>
      <c r="C37" s="12" t="s">
        <v>34</v>
      </c>
      <c r="D37" s="14">
        <v>430590.6</v>
      </c>
      <c r="E37" s="14">
        <v>0</v>
      </c>
      <c r="F37" s="16">
        <f>'[1]Проверочная таблица'!R23+'[1]Проверочная таблица'!R24</f>
        <v>0</v>
      </c>
      <c r="G37" s="15"/>
    </row>
    <row r="38" spans="1:7" ht="15" customHeight="1" x14ac:dyDescent="0.25">
      <c r="A38" s="31" t="s">
        <v>95</v>
      </c>
      <c r="B38" s="32"/>
      <c r="C38" s="33"/>
      <c r="D38" s="17">
        <f>SUM(D39)</f>
        <v>44600</v>
      </c>
      <c r="E38" s="17">
        <f t="shared" ref="E38:F38" si="1">SUM(E39)</f>
        <v>0</v>
      </c>
      <c r="F38" s="17">
        <f t="shared" si="1"/>
        <v>0</v>
      </c>
      <c r="G38" s="16"/>
    </row>
    <row r="39" spans="1:7" ht="15" customHeight="1" x14ac:dyDescent="0.25">
      <c r="A39" s="12" t="s">
        <v>96</v>
      </c>
      <c r="B39" s="12" t="s">
        <v>105</v>
      </c>
      <c r="C39" s="12" t="s">
        <v>34</v>
      </c>
      <c r="D39" s="16">
        <v>44600</v>
      </c>
      <c r="E39" s="16">
        <v>0</v>
      </c>
      <c r="F39" s="16">
        <f>'[1]Проверочная таблица'!R31</f>
        <v>0</v>
      </c>
      <c r="G39" s="16"/>
    </row>
    <row r="40" spans="1:7" ht="15" customHeight="1" x14ac:dyDescent="0.25">
      <c r="A40" s="31" t="s">
        <v>71</v>
      </c>
      <c r="B40" s="32"/>
      <c r="C40" s="33"/>
      <c r="D40" s="17">
        <f t="shared" ref="D40:F42" si="2">SUM(D41)</f>
        <v>541814</v>
      </c>
      <c r="E40" s="17">
        <f t="shared" si="2"/>
        <v>0</v>
      </c>
      <c r="F40" s="17">
        <f t="shared" si="2"/>
        <v>0</v>
      </c>
      <c r="G40" s="16"/>
    </row>
    <row r="41" spans="1:7" ht="15" customHeight="1" x14ac:dyDescent="0.25">
      <c r="A41" s="12" t="s">
        <v>72</v>
      </c>
      <c r="B41" s="12" t="s">
        <v>73</v>
      </c>
      <c r="C41" s="12" t="s">
        <v>74</v>
      </c>
      <c r="D41" s="16">
        <f>600000-58186</f>
        <v>541814</v>
      </c>
      <c r="E41" s="16">
        <v>0</v>
      </c>
      <c r="F41" s="16">
        <f>'[1]Проверочная таблица'!Q48</f>
        <v>0</v>
      </c>
      <c r="G41" s="16"/>
    </row>
    <row r="42" spans="1:7" ht="15" customHeight="1" x14ac:dyDescent="0.25">
      <c r="A42" s="31" t="s">
        <v>87</v>
      </c>
      <c r="B42" s="32"/>
      <c r="C42" s="33"/>
      <c r="D42" s="17">
        <f>SUM(D43)</f>
        <v>0</v>
      </c>
      <c r="E42" s="17">
        <f t="shared" si="2"/>
        <v>0</v>
      </c>
      <c r="F42" s="17">
        <f t="shared" si="2"/>
        <v>0</v>
      </c>
      <c r="G42" s="16"/>
    </row>
    <row r="43" spans="1:7" x14ac:dyDescent="0.25">
      <c r="A43" s="12" t="s">
        <v>88</v>
      </c>
      <c r="B43" s="12" t="s">
        <v>89</v>
      </c>
      <c r="C43" s="12" t="s">
        <v>38</v>
      </c>
      <c r="D43" s="16">
        <v>0</v>
      </c>
      <c r="E43" s="16">
        <f>'[1]Проверочная таблица'!O49</f>
        <v>0</v>
      </c>
      <c r="F43" s="16">
        <f>'[1]Проверочная таблица'!R49</f>
        <v>0</v>
      </c>
      <c r="G43" s="16"/>
    </row>
    <row r="44" spans="1:7" ht="15" customHeight="1" x14ac:dyDescent="0.25">
      <c r="A44" s="31" t="s">
        <v>54</v>
      </c>
      <c r="B44" s="32"/>
      <c r="C44" s="33"/>
      <c r="D44" s="18">
        <f>SUM(D45:D48)</f>
        <v>113400</v>
      </c>
      <c r="E44" s="18">
        <f t="shared" ref="E44:F44" si="3">SUM(E45:E48)</f>
        <v>110600</v>
      </c>
      <c r="F44" s="23">
        <f t="shared" si="3"/>
        <v>114500</v>
      </c>
      <c r="G44" s="15"/>
    </row>
    <row r="45" spans="1:7" x14ac:dyDescent="0.25">
      <c r="A45" s="12" t="s">
        <v>25</v>
      </c>
      <c r="B45" s="12" t="s">
        <v>5</v>
      </c>
      <c r="C45" s="12" t="s">
        <v>40</v>
      </c>
      <c r="D45" s="14">
        <f>75946.8-5000+6300</f>
        <v>77246.8</v>
      </c>
      <c r="E45" s="14">
        <v>79446.8</v>
      </c>
      <c r="F45" s="16">
        <v>83346.8</v>
      </c>
      <c r="G45" s="15"/>
    </row>
    <row r="46" spans="1:7" ht="15" customHeight="1" x14ac:dyDescent="0.25">
      <c r="A46" s="12" t="s">
        <v>25</v>
      </c>
      <c r="B46" s="12" t="s">
        <v>5</v>
      </c>
      <c r="C46" s="12" t="s">
        <v>41</v>
      </c>
      <c r="D46" s="14">
        <v>26153.200000000001</v>
      </c>
      <c r="E46" s="14">
        <v>26153.200000000001</v>
      </c>
      <c r="F46" s="14">
        <v>26153.200000000001</v>
      </c>
      <c r="G46" s="15"/>
    </row>
    <row r="47" spans="1:7" ht="15" customHeight="1" x14ac:dyDescent="0.25">
      <c r="A47" s="12" t="s">
        <v>25</v>
      </c>
      <c r="B47" s="12" t="s">
        <v>5</v>
      </c>
      <c r="C47" s="12" t="s">
        <v>45</v>
      </c>
      <c r="D47" s="14">
        <v>0</v>
      </c>
      <c r="E47" s="14">
        <v>0</v>
      </c>
      <c r="F47" s="16">
        <v>0</v>
      </c>
      <c r="G47" s="15"/>
    </row>
    <row r="48" spans="1:7" x14ac:dyDescent="0.25">
      <c r="A48" s="12" t="s">
        <v>25</v>
      </c>
      <c r="B48" s="12" t="s">
        <v>5</v>
      </c>
      <c r="C48" s="12" t="s">
        <v>38</v>
      </c>
      <c r="D48" s="14">
        <f>5000+5000</f>
        <v>10000</v>
      </c>
      <c r="E48" s="14">
        <v>5000</v>
      </c>
      <c r="F48" s="16">
        <v>5000</v>
      </c>
      <c r="G48" s="15"/>
    </row>
    <row r="49" spans="1:7" ht="15" customHeight="1" x14ac:dyDescent="0.25">
      <c r="A49" s="31" t="s">
        <v>55</v>
      </c>
      <c r="B49" s="32"/>
      <c r="C49" s="33"/>
      <c r="D49" s="18">
        <f>SUM(D50:D55)</f>
        <v>16540</v>
      </c>
      <c r="E49" s="18">
        <f t="shared" ref="E49:F49" si="4">SUM(E50:E55)</f>
        <v>131790</v>
      </c>
      <c r="F49" s="23">
        <f t="shared" si="4"/>
        <v>110480</v>
      </c>
      <c r="G49" s="15"/>
    </row>
    <row r="50" spans="1:7" x14ac:dyDescent="0.25">
      <c r="A50" s="12" t="s">
        <v>26</v>
      </c>
      <c r="B50" s="12" t="s">
        <v>6</v>
      </c>
      <c r="C50" s="12" t="s">
        <v>38</v>
      </c>
      <c r="D50" s="14">
        <f>'[1]Проверочная таблица'!G57-5000</f>
        <v>0</v>
      </c>
      <c r="E50" s="14">
        <f>'[1]Проверочная таблица'!M57</f>
        <v>0</v>
      </c>
      <c r="F50" s="16">
        <f>'[1]Проверочная таблица'!P57</f>
        <v>0</v>
      </c>
      <c r="G50" s="15"/>
    </row>
    <row r="51" spans="1:7" x14ac:dyDescent="0.25">
      <c r="A51" s="12" t="s">
        <v>26</v>
      </c>
      <c r="B51" s="12" t="s">
        <v>7</v>
      </c>
      <c r="C51" s="12" t="s">
        <v>38</v>
      </c>
      <c r="D51" s="14">
        <f>'[1]Проверочная таблица'!H58</f>
        <v>0</v>
      </c>
      <c r="E51" s="14">
        <f>'[1]Проверочная таблица'!M58</f>
        <v>0</v>
      </c>
      <c r="F51" s="16">
        <f>'[1]Проверочная таблица'!P58</f>
        <v>0</v>
      </c>
      <c r="G51" s="15"/>
    </row>
    <row r="52" spans="1:7" x14ac:dyDescent="0.25">
      <c r="A52" s="12" t="s">
        <v>26</v>
      </c>
      <c r="B52" s="12" t="s">
        <v>8</v>
      </c>
      <c r="C52" s="12" t="s">
        <v>38</v>
      </c>
      <c r="D52" s="14">
        <v>0</v>
      </c>
      <c r="E52" s="14">
        <v>8000</v>
      </c>
      <c r="F52" s="16">
        <v>8000</v>
      </c>
      <c r="G52" s="15"/>
    </row>
    <row r="53" spans="1:7" ht="15" customHeight="1" x14ac:dyDescent="0.25">
      <c r="A53" s="12" t="s">
        <v>26</v>
      </c>
      <c r="B53" s="12" t="s">
        <v>46</v>
      </c>
      <c r="C53" s="12" t="s">
        <v>38</v>
      </c>
      <c r="D53" s="14">
        <v>0</v>
      </c>
      <c r="E53" s="14">
        <f>'[1]Проверочная таблица'!M61</f>
        <v>0</v>
      </c>
      <c r="F53" s="16">
        <f>'[1]Проверочная таблица'!P61</f>
        <v>0</v>
      </c>
      <c r="G53" s="15"/>
    </row>
    <row r="54" spans="1:7" ht="15" customHeight="1" x14ac:dyDescent="0.25">
      <c r="A54" s="12" t="s">
        <v>26</v>
      </c>
      <c r="B54" s="12" t="s">
        <v>9</v>
      </c>
      <c r="C54" s="12" t="s">
        <v>38</v>
      </c>
      <c r="D54" s="14">
        <v>0</v>
      </c>
      <c r="E54" s="14">
        <f>142200-27410</f>
        <v>114790</v>
      </c>
      <c r="F54" s="16">
        <f>142200-48720</f>
        <v>93480</v>
      </c>
      <c r="G54" s="15"/>
    </row>
    <row r="55" spans="1:7" x14ac:dyDescent="0.25">
      <c r="A55" s="12" t="s">
        <v>26</v>
      </c>
      <c r="B55" s="12" t="s">
        <v>10</v>
      </c>
      <c r="C55" s="12" t="s">
        <v>38</v>
      </c>
      <c r="D55" s="14">
        <f>10000+6540</f>
        <v>16540</v>
      </c>
      <c r="E55" s="14">
        <f>'[1]Проверочная таблица'!N64</f>
        <v>9000</v>
      </c>
      <c r="F55" s="16">
        <f>'[1]Проверочная таблица'!Q64</f>
        <v>9000</v>
      </c>
      <c r="G55" s="15"/>
    </row>
    <row r="56" spans="1:7" ht="15" customHeight="1" x14ac:dyDescent="0.25">
      <c r="A56" s="31" t="s">
        <v>56</v>
      </c>
      <c r="B56" s="32"/>
      <c r="C56" s="33"/>
      <c r="D56" s="18">
        <f>SUM(D57:D58)</f>
        <v>0</v>
      </c>
      <c r="E56" s="18">
        <f t="shared" ref="E56:F56" si="5">SUM(E57:E58)</f>
        <v>0</v>
      </c>
      <c r="F56" s="23">
        <f t="shared" si="5"/>
        <v>0</v>
      </c>
      <c r="G56" s="15"/>
    </row>
    <row r="57" spans="1:7" ht="15" customHeight="1" x14ac:dyDescent="0.25">
      <c r="A57" s="12" t="s">
        <v>27</v>
      </c>
      <c r="B57" s="12" t="s">
        <v>11</v>
      </c>
      <c r="C57" s="12" t="s">
        <v>40</v>
      </c>
      <c r="D57" s="14">
        <v>0</v>
      </c>
      <c r="E57" s="14">
        <v>0</v>
      </c>
      <c r="F57" s="16">
        <v>0</v>
      </c>
      <c r="G57" s="15"/>
    </row>
    <row r="58" spans="1:7" x14ac:dyDescent="0.25">
      <c r="A58" s="12" t="s">
        <v>27</v>
      </c>
      <c r="B58" s="12" t="s">
        <v>11</v>
      </c>
      <c r="C58" s="12" t="s">
        <v>41</v>
      </c>
      <c r="D58" s="14">
        <v>0</v>
      </c>
      <c r="E58" s="14">
        <v>0</v>
      </c>
      <c r="F58" s="16">
        <v>0</v>
      </c>
      <c r="G58" s="15"/>
    </row>
    <row r="59" spans="1:7" ht="15" customHeight="1" x14ac:dyDescent="0.25">
      <c r="A59" s="31" t="s">
        <v>57</v>
      </c>
      <c r="B59" s="32"/>
      <c r="C59" s="33"/>
      <c r="D59" s="18">
        <f>SUM(D60:D61)</f>
        <v>1761898.67</v>
      </c>
      <c r="E59" s="18">
        <f>SUM(E61:E61)</f>
        <v>1114300</v>
      </c>
      <c r="F59" s="23">
        <f>SUM(F61:F61)</f>
        <v>1139400</v>
      </c>
      <c r="G59" s="15"/>
    </row>
    <row r="60" spans="1:7" ht="15" customHeight="1" x14ac:dyDescent="0.25">
      <c r="A60" s="12" t="s">
        <v>28</v>
      </c>
      <c r="B60" s="12" t="s">
        <v>12</v>
      </c>
      <c r="C60" s="12" t="s">
        <v>38</v>
      </c>
      <c r="D60" s="14">
        <v>190752.61</v>
      </c>
      <c r="E60" s="14">
        <v>0</v>
      </c>
      <c r="F60" s="16">
        <v>0</v>
      </c>
      <c r="G60" s="15"/>
    </row>
    <row r="61" spans="1:7" ht="15" customHeight="1" x14ac:dyDescent="0.25">
      <c r="A61" s="12" t="s">
        <v>28</v>
      </c>
      <c r="B61" s="12" t="s">
        <v>106</v>
      </c>
      <c r="C61" s="12" t="s">
        <v>38</v>
      </c>
      <c r="D61" s="14">
        <f>993700+277446.06+300000</f>
        <v>1571146.06</v>
      </c>
      <c r="E61" s="14">
        <v>1114300</v>
      </c>
      <c r="F61" s="16">
        <v>1139400</v>
      </c>
      <c r="G61" s="15"/>
    </row>
    <row r="62" spans="1:7" ht="15" customHeight="1" x14ac:dyDescent="0.25">
      <c r="A62" s="31" t="s">
        <v>58</v>
      </c>
      <c r="B62" s="32"/>
      <c r="C62" s="33"/>
      <c r="D62" s="18">
        <f>SUM(D63)</f>
        <v>7000</v>
      </c>
      <c r="E62" s="18">
        <f t="shared" ref="E62:F64" si="6">SUM(E63)</f>
        <v>50000</v>
      </c>
      <c r="F62" s="23">
        <f t="shared" si="6"/>
        <v>50000</v>
      </c>
      <c r="G62" s="15"/>
    </row>
    <row r="63" spans="1:7" ht="15" customHeight="1" x14ac:dyDescent="0.25">
      <c r="A63" s="12" t="s">
        <v>29</v>
      </c>
      <c r="B63" s="12" t="s">
        <v>110</v>
      </c>
      <c r="C63" s="12" t="s">
        <v>38</v>
      </c>
      <c r="D63" s="14">
        <v>7000</v>
      </c>
      <c r="E63" s="14">
        <v>50000</v>
      </c>
      <c r="F63" s="16">
        <v>50000</v>
      </c>
      <c r="G63" s="15"/>
    </row>
    <row r="64" spans="1:7" ht="15" customHeight="1" x14ac:dyDescent="0.25">
      <c r="A64" s="31" t="s">
        <v>68</v>
      </c>
      <c r="B64" s="32"/>
      <c r="C64" s="33"/>
      <c r="D64" s="18">
        <f>SUM(D65)</f>
        <v>0</v>
      </c>
      <c r="E64" s="18">
        <f t="shared" si="6"/>
        <v>0</v>
      </c>
      <c r="F64" s="23">
        <f t="shared" si="6"/>
        <v>0</v>
      </c>
      <c r="G64" s="15"/>
    </row>
    <row r="65" spans="1:7" ht="15" customHeight="1" x14ac:dyDescent="0.25">
      <c r="A65" s="12" t="s">
        <v>69</v>
      </c>
      <c r="B65" s="12" t="s">
        <v>84</v>
      </c>
      <c r="C65" s="12" t="s">
        <v>38</v>
      </c>
      <c r="D65" s="14">
        <f>'[1]Проверочная таблица'!G74</f>
        <v>0</v>
      </c>
      <c r="E65" s="14">
        <v>0</v>
      </c>
      <c r="F65" s="16">
        <v>0</v>
      </c>
      <c r="G65" s="15"/>
    </row>
    <row r="66" spans="1:7" ht="15" customHeight="1" x14ac:dyDescent="0.25">
      <c r="A66" s="31" t="s">
        <v>59</v>
      </c>
      <c r="B66" s="32"/>
      <c r="C66" s="33"/>
      <c r="D66" s="18">
        <f>SUM(D67:D78)</f>
        <v>4608610.5199999996</v>
      </c>
      <c r="E66" s="18">
        <f>SUM(E67:E78)</f>
        <v>1712900</v>
      </c>
      <c r="F66" s="18">
        <f>SUM(F67:F78)</f>
        <v>1512900</v>
      </c>
      <c r="G66" s="15"/>
    </row>
    <row r="67" spans="1:7" x14ac:dyDescent="0.25">
      <c r="A67" s="12" t="s">
        <v>22</v>
      </c>
      <c r="B67" s="12" t="s">
        <v>111</v>
      </c>
      <c r="C67" s="12" t="s">
        <v>34</v>
      </c>
      <c r="D67" s="14">
        <v>100110.53</v>
      </c>
      <c r="E67" s="14">
        <v>0</v>
      </c>
      <c r="F67" s="16">
        <v>0</v>
      </c>
      <c r="G67" s="15"/>
    </row>
    <row r="68" spans="1:7" x14ac:dyDescent="0.25">
      <c r="A68" s="12" t="s">
        <v>22</v>
      </c>
      <c r="B68" s="12" t="s">
        <v>75</v>
      </c>
      <c r="C68" s="12" t="s">
        <v>38</v>
      </c>
      <c r="D68" s="14">
        <v>0</v>
      </c>
      <c r="E68" s="14">
        <v>0</v>
      </c>
      <c r="F68" s="16">
        <v>0</v>
      </c>
      <c r="G68" s="15"/>
    </row>
    <row r="69" spans="1:7" x14ac:dyDescent="0.25">
      <c r="A69" s="12" t="s">
        <v>22</v>
      </c>
      <c r="B69" s="12" t="s">
        <v>76</v>
      </c>
      <c r="C69" s="12" t="s">
        <v>38</v>
      </c>
      <c r="D69" s="14">
        <f>386895.56+50000+58000</f>
        <v>494895.56</v>
      </c>
      <c r="E69" s="14">
        <f>400000-150000</f>
        <v>250000</v>
      </c>
      <c r="F69" s="16">
        <f>400000-150000</f>
        <v>250000</v>
      </c>
      <c r="G69" s="15"/>
    </row>
    <row r="70" spans="1:7" x14ac:dyDescent="0.25">
      <c r="A70" s="12" t="s">
        <v>22</v>
      </c>
      <c r="B70" s="12" t="s">
        <v>77</v>
      </c>
      <c r="C70" s="12" t="s">
        <v>38</v>
      </c>
      <c r="D70" s="14">
        <f>120000+50000+136660+75000</f>
        <v>381660</v>
      </c>
      <c r="E70" s="14">
        <v>120000</v>
      </c>
      <c r="F70" s="16">
        <v>120000</v>
      </c>
      <c r="G70" s="15"/>
    </row>
    <row r="71" spans="1:7" x14ac:dyDescent="0.25">
      <c r="A71" s="12" t="s">
        <v>22</v>
      </c>
      <c r="B71" s="12" t="s">
        <v>78</v>
      </c>
      <c r="C71" s="12" t="s">
        <v>70</v>
      </c>
      <c r="D71" s="14">
        <f>774700+71600+23833</f>
        <v>870133</v>
      </c>
      <c r="E71" s="14">
        <v>822900</v>
      </c>
      <c r="F71" s="16">
        <v>822900</v>
      </c>
      <c r="G71" s="15"/>
    </row>
    <row r="72" spans="1:7" ht="15" customHeight="1" x14ac:dyDescent="0.25">
      <c r="A72" s="12" t="s">
        <v>22</v>
      </c>
      <c r="B72" s="12" t="s">
        <v>77</v>
      </c>
      <c r="C72" s="12" t="s">
        <v>70</v>
      </c>
      <c r="D72" s="14">
        <f>148200-75000-23833</f>
        <v>49367</v>
      </c>
      <c r="E72" s="14">
        <v>100000</v>
      </c>
      <c r="F72" s="16">
        <v>100000</v>
      </c>
      <c r="G72" s="15"/>
    </row>
    <row r="73" spans="1:7" ht="15" customHeight="1" x14ac:dyDescent="0.25">
      <c r="A73" s="12" t="s">
        <v>22</v>
      </c>
      <c r="B73" s="12" t="s">
        <v>107</v>
      </c>
      <c r="C73" s="12" t="s">
        <v>38</v>
      </c>
      <c r="D73" s="14">
        <v>300000</v>
      </c>
      <c r="E73" s="14">
        <v>0</v>
      </c>
      <c r="F73" s="16">
        <v>0</v>
      </c>
      <c r="G73" s="15"/>
    </row>
    <row r="74" spans="1:7" ht="15" customHeight="1" x14ac:dyDescent="0.25">
      <c r="A74" s="12" t="s">
        <v>22</v>
      </c>
      <c r="B74" s="12" t="s">
        <v>79</v>
      </c>
      <c r="C74" s="12" t="s">
        <v>38</v>
      </c>
      <c r="D74" s="14">
        <f>240000+322000+20000</f>
        <v>582000</v>
      </c>
      <c r="E74" s="14">
        <f>240000-140000</f>
        <v>100000</v>
      </c>
      <c r="F74" s="16">
        <v>100000</v>
      </c>
      <c r="G74" s="15"/>
    </row>
    <row r="75" spans="1:7" x14ac:dyDescent="0.25">
      <c r="A75" s="12" t="s">
        <v>22</v>
      </c>
      <c r="B75" s="12" t="s">
        <v>80</v>
      </c>
      <c r="C75" s="12" t="s">
        <v>38</v>
      </c>
      <c r="D75" s="14">
        <f>300000-100000</f>
        <v>200000</v>
      </c>
      <c r="E75" s="14">
        <v>300000</v>
      </c>
      <c r="F75" s="16">
        <v>100000</v>
      </c>
      <c r="G75" s="15"/>
    </row>
    <row r="76" spans="1:7" x14ac:dyDescent="0.25">
      <c r="A76" s="12" t="s">
        <v>22</v>
      </c>
      <c r="B76" s="12" t="s">
        <v>109</v>
      </c>
      <c r="C76" s="12" t="s">
        <v>38</v>
      </c>
      <c r="D76" s="14">
        <v>1310444.43</v>
      </c>
      <c r="E76" s="14">
        <v>0</v>
      </c>
      <c r="F76" s="16">
        <v>0</v>
      </c>
      <c r="G76" s="15"/>
    </row>
    <row r="77" spans="1:7" ht="15" customHeight="1" x14ac:dyDescent="0.25">
      <c r="A77" s="12" t="s">
        <v>22</v>
      </c>
      <c r="B77" s="12" t="s">
        <v>108</v>
      </c>
      <c r="C77" s="12" t="s">
        <v>38</v>
      </c>
      <c r="D77" s="14">
        <v>300000</v>
      </c>
      <c r="E77" s="14">
        <v>0</v>
      </c>
      <c r="F77" s="16">
        <v>0</v>
      </c>
      <c r="G77" s="15"/>
    </row>
    <row r="78" spans="1:7" ht="15" customHeight="1" x14ac:dyDescent="0.25">
      <c r="A78" s="12" t="s">
        <v>22</v>
      </c>
      <c r="B78" s="12" t="s">
        <v>81</v>
      </c>
      <c r="C78" s="12" t="s">
        <v>38</v>
      </c>
      <c r="D78" s="14">
        <f>'[1]Проверочная таблица'!G102</f>
        <v>20000</v>
      </c>
      <c r="E78" s="14">
        <f>'[1]Проверочная таблица'!N102</f>
        <v>20000</v>
      </c>
      <c r="F78" s="16">
        <f>'[1]Проверочная таблица'!Q102</f>
        <v>20000</v>
      </c>
      <c r="G78" s="15"/>
    </row>
    <row r="79" spans="1:7" x14ac:dyDescent="0.25">
      <c r="A79" s="31" t="s">
        <v>60</v>
      </c>
      <c r="B79" s="32"/>
      <c r="C79" s="33"/>
      <c r="D79" s="18">
        <f>SUM(D81:D88)+D80</f>
        <v>4698259</v>
      </c>
      <c r="E79" s="18">
        <f>SUM(E80:E88)</f>
        <v>4029659</v>
      </c>
      <c r="F79" s="23">
        <f>SUM(F80:F88)</f>
        <v>4092359</v>
      </c>
      <c r="G79" s="15"/>
    </row>
    <row r="80" spans="1:7" x14ac:dyDescent="0.25">
      <c r="A80" s="12" t="s">
        <v>30</v>
      </c>
      <c r="B80" s="12" t="s">
        <v>91</v>
      </c>
      <c r="C80" s="12" t="s">
        <v>85</v>
      </c>
      <c r="D80" s="14">
        <f>200000+73500</f>
        <v>273500</v>
      </c>
      <c r="E80" s="14">
        <v>200000</v>
      </c>
      <c r="F80" s="16">
        <v>200000</v>
      </c>
      <c r="G80" s="15"/>
    </row>
    <row r="81" spans="1:7" x14ac:dyDescent="0.25">
      <c r="A81" s="12" t="s">
        <v>30</v>
      </c>
      <c r="B81" s="12" t="s">
        <v>13</v>
      </c>
      <c r="C81" s="12" t="s">
        <v>85</v>
      </c>
      <c r="D81" s="14">
        <f>3283670+20000-500000+20000-50000</f>
        <v>2773670</v>
      </c>
      <c r="E81" s="14">
        <f>2170570+20000</f>
        <v>2190570</v>
      </c>
      <c r="F81" s="16">
        <f>2233270+20000</f>
        <v>2253270</v>
      </c>
      <c r="G81" s="15"/>
    </row>
    <row r="82" spans="1:7" ht="15" customHeight="1" x14ac:dyDescent="0.25">
      <c r="A82" s="12" t="s">
        <v>30</v>
      </c>
      <c r="B82" s="12" t="s">
        <v>91</v>
      </c>
      <c r="C82" s="12" t="s">
        <v>86</v>
      </c>
      <c r="D82" s="14">
        <f>51000+22000</f>
        <v>73000</v>
      </c>
      <c r="E82" s="14">
        <v>51000</v>
      </c>
      <c r="F82" s="16">
        <v>51000</v>
      </c>
      <c r="G82" s="15"/>
    </row>
    <row r="83" spans="1:7" ht="15" customHeight="1" x14ac:dyDescent="0.25">
      <c r="A83" s="12" t="s">
        <v>30</v>
      </c>
      <c r="B83" s="12" t="s">
        <v>13</v>
      </c>
      <c r="C83" s="12" t="s">
        <v>86</v>
      </c>
      <c r="D83" s="14">
        <f>1004089-210000</f>
        <v>794089</v>
      </c>
      <c r="E83" s="14">
        <v>1004089</v>
      </c>
      <c r="F83" s="16">
        <v>1004089</v>
      </c>
      <c r="G83" s="15"/>
    </row>
    <row r="84" spans="1:7" ht="15" customHeight="1" x14ac:dyDescent="0.25">
      <c r="A84" s="12" t="s">
        <v>30</v>
      </c>
      <c r="B84" s="12" t="s">
        <v>13</v>
      </c>
      <c r="C84" s="12" t="s">
        <v>45</v>
      </c>
      <c r="D84" s="14">
        <f>147000+10000</f>
        <v>157000</v>
      </c>
      <c r="E84" s="14">
        <v>147000</v>
      </c>
      <c r="F84" s="16">
        <v>147000</v>
      </c>
      <c r="G84" s="15"/>
    </row>
    <row r="85" spans="1:7" ht="15" customHeight="1" x14ac:dyDescent="0.25">
      <c r="A85" s="12" t="s">
        <v>30</v>
      </c>
      <c r="B85" s="12" t="s">
        <v>13</v>
      </c>
      <c r="C85" s="12" t="s">
        <v>38</v>
      </c>
      <c r="D85" s="14">
        <f>96000+70000+70000</f>
        <v>236000</v>
      </c>
      <c r="E85" s="14">
        <v>96000</v>
      </c>
      <c r="F85" s="16">
        <v>96000</v>
      </c>
      <c r="G85" s="15"/>
    </row>
    <row r="86" spans="1:7" ht="15" customHeight="1" x14ac:dyDescent="0.25">
      <c r="A86" s="12" t="s">
        <v>30</v>
      </c>
      <c r="B86" s="12" t="s">
        <v>13</v>
      </c>
      <c r="C86" s="12" t="s">
        <v>70</v>
      </c>
      <c r="D86" s="14">
        <v>150000</v>
      </c>
      <c r="E86" s="14">
        <v>150000</v>
      </c>
      <c r="F86" s="16">
        <v>150000</v>
      </c>
      <c r="G86" s="15"/>
    </row>
    <row r="87" spans="1:7" ht="15" customHeight="1" x14ac:dyDescent="0.25">
      <c r="A87" s="12" t="s">
        <v>30</v>
      </c>
      <c r="B87" s="12" t="s">
        <v>13</v>
      </c>
      <c r="C87" s="12" t="s">
        <v>42</v>
      </c>
      <c r="D87" s="14">
        <f>188000+50000+3000</f>
        <v>241000</v>
      </c>
      <c r="E87" s="14">
        <v>188000</v>
      </c>
      <c r="F87" s="16">
        <v>188000</v>
      </c>
      <c r="G87" s="15"/>
    </row>
    <row r="88" spans="1:7" ht="15" customHeight="1" x14ac:dyDescent="0.25">
      <c r="A88" s="12" t="s">
        <v>30</v>
      </c>
      <c r="B88" s="12" t="s">
        <v>13</v>
      </c>
      <c r="C88" s="12" t="s">
        <v>44</v>
      </c>
      <c r="D88" s="14">
        <v>0</v>
      </c>
      <c r="E88" s="14">
        <v>3000</v>
      </c>
      <c r="F88" s="16">
        <v>3000</v>
      </c>
      <c r="G88" s="15"/>
    </row>
    <row r="89" spans="1:7" x14ac:dyDescent="0.25">
      <c r="A89" s="31" t="s">
        <v>61</v>
      </c>
      <c r="B89" s="32"/>
      <c r="C89" s="33"/>
      <c r="D89" s="18">
        <f>SUM(D90)</f>
        <v>389000</v>
      </c>
      <c r="E89" s="18">
        <f t="shared" ref="E89:F89" si="7">SUM(E90)</f>
        <v>389000</v>
      </c>
      <c r="F89" s="23">
        <f t="shared" si="7"/>
        <v>389000</v>
      </c>
      <c r="G89" s="15"/>
    </row>
    <row r="90" spans="1:7" ht="15" customHeight="1" x14ac:dyDescent="0.25">
      <c r="A90" s="12" t="s">
        <v>31</v>
      </c>
      <c r="B90" s="12" t="s">
        <v>14</v>
      </c>
      <c r="C90" s="12" t="s">
        <v>35</v>
      </c>
      <c r="D90" s="14">
        <v>389000</v>
      </c>
      <c r="E90" s="14">
        <v>389000</v>
      </c>
      <c r="F90" s="16">
        <v>389000</v>
      </c>
      <c r="G90" s="15"/>
    </row>
    <row r="91" spans="1:7" x14ac:dyDescent="0.25">
      <c r="A91" s="31" t="s">
        <v>62</v>
      </c>
      <c r="B91" s="32"/>
      <c r="C91" s="33"/>
      <c r="D91" s="18">
        <f>SUM(D92)</f>
        <v>42000</v>
      </c>
      <c r="E91" s="18">
        <f t="shared" ref="E91:F91" si="8">SUM(E92)</f>
        <v>42000</v>
      </c>
      <c r="F91" s="23">
        <f t="shared" si="8"/>
        <v>42000</v>
      </c>
      <c r="G91" s="15"/>
    </row>
    <row r="92" spans="1:7" ht="15" customHeight="1" x14ac:dyDescent="0.25">
      <c r="A92" s="12" t="s">
        <v>32</v>
      </c>
      <c r="B92" s="12" t="s">
        <v>15</v>
      </c>
      <c r="C92" s="12" t="s">
        <v>36</v>
      </c>
      <c r="D92" s="14">
        <v>42000</v>
      </c>
      <c r="E92" s="14">
        <f>'[1]Проверочная таблица'!N120</f>
        <v>42000</v>
      </c>
      <c r="F92" s="16">
        <f>'[1]Проверочная таблица'!Q120</f>
        <v>42000</v>
      </c>
      <c r="G92" s="15"/>
    </row>
    <row r="93" spans="1:7" ht="15" customHeight="1" x14ac:dyDescent="0.25">
      <c r="A93" s="31" t="s">
        <v>63</v>
      </c>
      <c r="B93" s="32"/>
      <c r="C93" s="33"/>
      <c r="D93" s="18">
        <f>SUM(D95:D99)+D94</f>
        <v>2136305</v>
      </c>
      <c r="E93" s="18">
        <f>SUM(E94:E99)</f>
        <v>2386305</v>
      </c>
      <c r="F93" s="18">
        <f>SUM(F94:F99)</f>
        <v>2136305</v>
      </c>
      <c r="G93" s="15"/>
    </row>
    <row r="94" spans="1:7" ht="15" customHeight="1" x14ac:dyDescent="0.25">
      <c r="A94" s="12" t="s">
        <v>23</v>
      </c>
      <c r="B94" s="12" t="s">
        <v>92</v>
      </c>
      <c r="C94" s="12" t="s">
        <v>85</v>
      </c>
      <c r="D94" s="14">
        <v>170000</v>
      </c>
      <c r="E94" s="14">
        <v>170000</v>
      </c>
      <c r="F94" s="16">
        <v>170000</v>
      </c>
      <c r="G94" s="15"/>
    </row>
    <row r="95" spans="1:7" ht="15" customHeight="1" x14ac:dyDescent="0.25">
      <c r="A95" s="12" t="s">
        <v>23</v>
      </c>
      <c r="B95" s="12" t="s">
        <v>16</v>
      </c>
      <c r="C95" s="12" t="s">
        <v>85</v>
      </c>
      <c r="D95" s="14">
        <f>1066417-200000</f>
        <v>866417</v>
      </c>
      <c r="E95" s="14">
        <v>1066417</v>
      </c>
      <c r="F95" s="16">
        <v>1066417</v>
      </c>
      <c r="G95" s="15"/>
    </row>
    <row r="96" spans="1:7" x14ac:dyDescent="0.25">
      <c r="A96" s="12" t="s">
        <v>23</v>
      </c>
      <c r="B96" s="12" t="s">
        <v>92</v>
      </c>
      <c r="C96" s="12" t="s">
        <v>86</v>
      </c>
      <c r="D96" s="14">
        <v>50000</v>
      </c>
      <c r="E96" s="14">
        <v>50000</v>
      </c>
      <c r="F96" s="16">
        <v>50000</v>
      </c>
      <c r="G96" s="15"/>
    </row>
    <row r="97" spans="1:7" x14ac:dyDescent="0.25">
      <c r="A97" s="12" t="s">
        <v>23</v>
      </c>
      <c r="B97" s="12" t="s">
        <v>16</v>
      </c>
      <c r="C97" s="12" t="s">
        <v>86</v>
      </c>
      <c r="D97" s="14">
        <f>321888-50000</f>
        <v>271888</v>
      </c>
      <c r="E97" s="14">
        <v>321888</v>
      </c>
      <c r="F97" s="16">
        <v>321888</v>
      </c>
      <c r="G97" s="15"/>
    </row>
    <row r="98" spans="1:7" ht="15" customHeight="1" x14ac:dyDescent="0.25">
      <c r="A98" s="12" t="s">
        <v>23</v>
      </c>
      <c r="B98" s="12" t="s">
        <v>16</v>
      </c>
      <c r="C98" s="12" t="s">
        <v>38</v>
      </c>
      <c r="D98" s="14">
        <v>378000</v>
      </c>
      <c r="E98" s="14">
        <v>378000</v>
      </c>
      <c r="F98" s="16">
        <f>378000-250000</f>
        <v>128000</v>
      </c>
      <c r="G98" s="15"/>
    </row>
    <row r="99" spans="1:7" ht="14.25" customHeight="1" x14ac:dyDescent="0.25">
      <c r="A99" s="12" t="s">
        <v>23</v>
      </c>
      <c r="B99" s="12" t="s">
        <v>16</v>
      </c>
      <c r="C99" s="12" t="s">
        <v>70</v>
      </c>
      <c r="D99" s="14">
        <v>400000</v>
      </c>
      <c r="E99" s="14">
        <v>400000</v>
      </c>
      <c r="F99" s="16">
        <v>400000</v>
      </c>
      <c r="G99" s="15"/>
    </row>
    <row r="100" spans="1:7" ht="15" customHeight="1" x14ac:dyDescent="0.25">
      <c r="A100" s="31" t="s">
        <v>64</v>
      </c>
      <c r="B100" s="32"/>
      <c r="C100" s="33"/>
      <c r="D100" s="18">
        <f>SUM(D101)</f>
        <v>2726800</v>
      </c>
      <c r="E100" s="18">
        <f t="shared" ref="E100:F100" si="9">SUM(E101)</f>
        <v>0</v>
      </c>
      <c r="F100" s="23">
        <f t="shared" si="9"/>
        <v>0</v>
      </c>
      <c r="G100" s="15"/>
    </row>
    <row r="101" spans="1:7" ht="15" customHeight="1" x14ac:dyDescent="0.25">
      <c r="A101" s="12" t="s">
        <v>33</v>
      </c>
      <c r="B101" s="12" t="s">
        <v>17</v>
      </c>
      <c r="C101" s="12" t="s">
        <v>37</v>
      </c>
      <c r="D101" s="14">
        <v>2726800</v>
      </c>
      <c r="E101" s="14">
        <v>0</v>
      </c>
      <c r="F101" s="16">
        <v>0</v>
      </c>
      <c r="G101" s="15"/>
    </row>
    <row r="102" spans="1:7" ht="15" customHeight="1" x14ac:dyDescent="0.25">
      <c r="A102" s="19" t="s">
        <v>18</v>
      </c>
      <c r="B102" s="19"/>
      <c r="C102" s="19"/>
      <c r="D102" s="19">
        <f>D100+D93+D91+D89+D79+D66+D62+D59+D56+D49+D44+D18+D11+D64+D42+D40+D38</f>
        <v>26607161.109999999</v>
      </c>
      <c r="E102" s="19">
        <f>E100+E93+E91+E89+E79+E66+E62+E59+E56+E49+E44+E18+E11+E64+E42+E40</f>
        <v>20081541</v>
      </c>
      <c r="F102" s="19">
        <f>F100+F93+F91+F89+F79+F66+F62+F59+F56+F49+F44+F18+F11+F64+F42</f>
        <v>19701931</v>
      </c>
      <c r="G102" s="20"/>
    </row>
    <row r="103" spans="1:7" ht="15" customHeight="1" x14ac:dyDescent="0.25">
      <c r="A103" s="7"/>
      <c r="B103" s="7"/>
      <c r="C103" s="7"/>
      <c r="D103" s="7"/>
      <c r="E103" s="11"/>
      <c r="F103" s="8"/>
      <c r="G103" s="2"/>
    </row>
    <row r="104" spans="1:7" ht="27.75" customHeight="1" x14ac:dyDescent="0.25">
      <c r="A104" s="43" t="s">
        <v>112</v>
      </c>
      <c r="B104" s="43"/>
      <c r="C104" s="43"/>
      <c r="D104" s="44"/>
      <c r="E104" s="44"/>
      <c r="F104" s="44"/>
      <c r="G104" s="44"/>
    </row>
    <row r="105" spans="1:7" ht="15" customHeight="1" x14ac:dyDescent="0.25">
      <c r="A105" s="28"/>
      <c r="B105" s="28"/>
      <c r="C105" s="28"/>
      <c r="D105" s="29"/>
      <c r="E105" s="29"/>
      <c r="F105" s="29"/>
      <c r="G105" s="29"/>
    </row>
    <row r="106" spans="1:7" x14ac:dyDescent="0.25">
      <c r="A106" s="39" t="s">
        <v>65</v>
      </c>
      <c r="B106" s="39"/>
      <c r="C106" s="39"/>
      <c r="D106" s="39" t="s">
        <v>66</v>
      </c>
      <c r="E106" s="45"/>
      <c r="F106" s="45"/>
      <c r="G106" s="41" t="s">
        <v>51</v>
      </c>
    </row>
    <row r="107" spans="1:7" x14ac:dyDescent="0.25">
      <c r="A107" s="39"/>
      <c r="B107" s="39"/>
      <c r="C107" s="39"/>
      <c r="D107" s="30" t="s">
        <v>50</v>
      </c>
      <c r="E107" s="30" t="s">
        <v>82</v>
      </c>
      <c r="F107" s="30" t="s">
        <v>103</v>
      </c>
      <c r="G107" s="42"/>
    </row>
    <row r="108" spans="1:7" ht="15" customHeight="1" x14ac:dyDescent="0.25">
      <c r="A108" s="49">
        <v>1</v>
      </c>
      <c r="B108" s="50"/>
      <c r="C108" s="51"/>
      <c r="D108" s="27">
        <v>2</v>
      </c>
      <c r="E108" s="4">
        <v>3</v>
      </c>
      <c r="F108" s="10">
        <v>4</v>
      </c>
      <c r="G108" s="10">
        <v>5</v>
      </c>
    </row>
    <row r="109" spans="1:7" x14ac:dyDescent="0.25">
      <c r="A109" s="52" t="s">
        <v>83</v>
      </c>
      <c r="B109" s="53"/>
      <c r="C109" s="54"/>
      <c r="D109" s="25">
        <v>2036901.06</v>
      </c>
      <c r="E109" s="21" t="s">
        <v>67</v>
      </c>
      <c r="F109" s="22" t="s">
        <v>67</v>
      </c>
      <c r="G109" s="22" t="s">
        <v>67</v>
      </c>
    </row>
    <row r="110" spans="1:7" x14ac:dyDescent="0.25">
      <c r="A110" s="46" t="s">
        <v>19</v>
      </c>
      <c r="B110" s="47"/>
      <c r="C110" s="48"/>
      <c r="D110" s="25">
        <f>SUM(D109)</f>
        <v>2036901.06</v>
      </c>
      <c r="E110" s="13" t="s">
        <v>67</v>
      </c>
      <c r="F110" s="9" t="s">
        <v>67</v>
      </c>
      <c r="G110" s="9"/>
    </row>
    <row r="111" spans="1:7" x14ac:dyDescent="0.25">
      <c r="A111" s="26"/>
      <c r="B111" s="26"/>
      <c r="C111" s="26"/>
      <c r="D111" s="26"/>
      <c r="E111" s="26"/>
      <c r="F111" s="26"/>
      <c r="G111" s="5"/>
    </row>
  </sheetData>
  <mergeCells count="33">
    <mergeCell ref="A104:G104"/>
    <mergeCell ref="A106:C107"/>
    <mergeCell ref="D106:F106"/>
    <mergeCell ref="G106:G107"/>
    <mergeCell ref="A110:C110"/>
    <mergeCell ref="A108:C108"/>
    <mergeCell ref="A109:C109"/>
    <mergeCell ref="A79:C79"/>
    <mergeCell ref="A89:C89"/>
    <mergeCell ref="A91:C91"/>
    <mergeCell ref="A93:C93"/>
    <mergeCell ref="A100:C100"/>
    <mergeCell ref="A56:C56"/>
    <mergeCell ref="A18:C18"/>
    <mergeCell ref="A40:C40"/>
    <mergeCell ref="A42:C42"/>
    <mergeCell ref="A38:C38"/>
    <mergeCell ref="A62:C62"/>
    <mergeCell ref="A64:C64"/>
    <mergeCell ref="A59:C59"/>
    <mergeCell ref="A66:C66"/>
    <mergeCell ref="E1:G1"/>
    <mergeCell ref="B4:F4"/>
    <mergeCell ref="B5:F5"/>
    <mergeCell ref="A7:G7"/>
    <mergeCell ref="A9:A10"/>
    <mergeCell ref="B9:B10"/>
    <mergeCell ref="C9:C10"/>
    <mergeCell ref="D9:F9"/>
    <mergeCell ref="G9:G10"/>
    <mergeCell ref="A11:C11"/>
    <mergeCell ref="A44:C44"/>
    <mergeCell ref="A49:C49"/>
  </mergeCells>
  <pageMargins left="0.23622047244094491" right="0.23622047244094491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бюджетная роспись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2022-10-28T06:20:27Z</dcterms:modified>
</cp:coreProperties>
</file>